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rrent G11 drive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<sst xmlns="http://schemas.openxmlformats.org/spreadsheetml/2006/main" count="54" uniqueCount="50">
  <si>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                      OnStep Configuration Calculator</t>
  </si>
  <si>
    <t>Version 1.17</t>
  </si>
  <si>
    <t xml:space="preserve">                             Enter your values in the green areas, results which are outlined have equivalents in OnStep's Config.xxx.h file.</t>
  </si>
  <si>
    <t xml:space="preserve">    Hard limits are in red, OnStep won't function properly if they aren't adhered too.  Other limits are recommendations.  Note that “µs” = micro-seconds.</t>
  </si>
  <si>
    <t xml:space="preserve">          Axis1 is for Right Ascension or Azimuth</t>
  </si>
  <si>
    <t xml:space="preserve">          Axis2 is for Declination or Altitude</t>
  </si>
  <si>
    <t>AXISn_</t>
  </si>
  <si>
    <t>Stepper-Steps</t>
  </si>
  <si>
    <t>MICROSTEPS</t>
  </si>
  <si>
    <t>GR1 (Gearbox)</t>
  </si>
  <si>
    <t>GR2 (Worm/Wheel)</t>
  </si>
  <si>
    <t xml:space="preserve">StepsPerDegreeAxis1 </t>
  </si>
  <si>
    <t xml:space="preserve">StepsPerDegreeAxis2 </t>
  </si>
  <si>
    <t>&lt;= 61200</t>
  </si>
  <si>
    <t xml:space="preserve">  Stepper Motor shaft speeds</t>
  </si>
  <si>
    <t xml:space="preserve">StepsPerWormRotationAxis1 </t>
  </si>
  <si>
    <t>PECBufferSize</t>
  </si>
  <si>
    <t>&lt;= 3384</t>
  </si>
  <si>
    <t>Axis1</t>
  </si>
  <si>
    <t>(RA/Azm)</t>
  </si>
  <si>
    <t xml:space="preserve">Steps per worm rotation Axis2 </t>
  </si>
  <si>
    <t>Minimum in seconds, ignored in Alt/Az mode</t>
  </si>
  <si>
    <t>RPM</t>
  </si>
  <si>
    <t>RPS</t>
  </si>
  <si>
    <t xml:space="preserve">   Tracking resolution (in arc-sec)</t>
  </si>
  <si>
    <t>kHz (full step)</t>
  </si>
  <si>
    <t>Calculated</t>
  </si>
  <si>
    <t>Estimate</t>
  </si>
  <si>
    <t>Axis2</t>
  </si>
  <si>
    <t>(Dec/Alt)</t>
  </si>
  <si>
    <t xml:space="preserve">DesiredBaseSlewRate </t>
  </si>
  <si>
    <t>°/s          Axis1</t>
  </si>
  <si>
    <t>&lt;= 1.25</t>
  </si>
  <si>
    <t xml:space="preserve">Axis2 </t>
  </si>
  <si>
    <t>↓</t>
  </si>
  <si>
    <t>(servo, etc.)</t>
  </si>
  <si>
    <t>(stepper drive)</t>
  </si>
  <si>
    <t xml:space="preserve">Slowest rate w/run-time adjustment </t>
  </si>
  <si>
    <t xml:space="preserve">Fastest rate w/run-time adjustment </t>
  </si>
  <si>
    <t>General rate limit* recommendations (in µs/step):</t>
  </si>
  <si>
    <r>
      <rPr>
        <sz val="10"/>
        <rFont val="Arial"/>
        <family val="2"/>
      </rPr>
      <t xml:space="preserve">          * = General rate limits are a basis, other factors can </t>
    </r>
    <r>
      <rPr>
        <i/>
        <sz val="10"/>
        <rFont val="Arial"/>
        <family val="2"/>
      </rPr>
      <t>effectively</t>
    </r>
    <r>
      <rPr>
        <sz val="10"/>
        <rFont val="Arial"/>
        <family val="2"/>
      </rPr>
      <t xml:space="preserve"> allow higher step rates.</t>
    </r>
  </si>
  <si>
    <t>Mega2560 &gt;= 48, STM32 &gt;= 20, ESP32 &gt;= 16,</t>
  </si>
  <si>
    <r>
      <rPr>
        <sz val="10"/>
        <rFont val="Arial"/>
        <family val="2"/>
      </rPr>
      <t xml:space="preserve">          If micro-step mode switching can be used, configuring </t>
    </r>
    <r>
      <rPr>
        <b/>
        <sz val="10"/>
        <rFont val="Arial"/>
        <family val="2"/>
      </rPr>
      <t>AXISn_MICROSTEPS_GOTO</t>
    </r>
  </si>
  <si>
    <t>Teensy3.2 &gt;= 14, T3.5 &gt;= 12, T3.6 &gt;= 2.6, T4.0 &gt;= 1.5</t>
  </si>
  <si>
    <t xml:space="preserve">          allows step rates 2 to 32 times faster, typically (2 to 32 times lower µs/step.)</t>
  </si>
  <si>
    <t>(smaller values are faster, larger values are slower)</t>
  </si>
  <si>
    <r>
      <rPr>
        <sz val="10"/>
        <rFont val="Arial"/>
        <family val="2"/>
      </rPr>
      <t xml:space="preserve">          Step signal default is </t>
    </r>
    <r>
      <rPr>
        <b/>
        <sz val="10"/>
        <rFont val="Arial"/>
        <family val="2"/>
      </rPr>
      <t>STEP_WAVE_FORM SQUARE</t>
    </r>
    <r>
      <rPr>
        <sz val="10"/>
        <rFont val="Arial"/>
        <family val="2"/>
      </rPr>
      <t>, except for the Mega2560 which</t>
    </r>
  </si>
  <si>
    <r>
      <rPr>
        <sz val="10"/>
        <rFont val="Arial"/>
        <family val="2"/>
      </rPr>
      <t xml:space="preserve">          uses pulse mode as its default. Using </t>
    </r>
    <r>
      <rPr>
        <b/>
        <sz val="10"/>
        <rFont val="Arial"/>
        <family val="2"/>
      </rPr>
      <t>STEP_WAVE_FORM PULSE</t>
    </r>
    <r>
      <rPr>
        <sz val="10"/>
        <rFont val="Arial"/>
        <family val="2"/>
      </rPr>
      <t xml:space="preserve"> allows step rates</t>
    </r>
  </si>
  <si>
    <t xml:space="preserve">          1.6 times faster (1.6 times lower µs/step.)</t>
  </si>
  <si>
    <t xml:space="preserve">          OnStep will limit slew rates automatically if they exceed your platform’s capabilities.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</si>
</sst>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0.0E+00"/>
    <numFmt numFmtId="167" formatCode="0.0"/>
    <numFmt numFmtId="168" formatCode="0.00000"/>
    <numFmt numFmtId="169" formatCode="0"/>
    <numFmt numFmtId="170" formatCode="0.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2" fillId="2" borderId="0" xfId="17" applyNumberFormat="1" applyFont="1" applyFill="1" applyBorder="1" applyAlignment="1" applyProtection="1">
      <alignment horizontal="center"/>
      <protection/>
    </xf>
    <xf numFmtId="166" fontId="0" fillId="2" borderId="0" xfId="17" applyNumberFormat="1" applyFont="1" applyFill="1" applyBorder="1" applyAlignment="1" applyProtection="1">
      <alignment horizontal="center"/>
      <protection/>
    </xf>
    <xf numFmtId="167" fontId="0" fillId="2" borderId="0" xfId="17" applyNumberFormat="1" applyFont="1" applyFill="1" applyBorder="1" applyAlignment="1" applyProtection="1">
      <alignment horizontal="center"/>
      <protection/>
    </xf>
    <xf numFmtId="168" fontId="0" fillId="2" borderId="0" xfId="17" applyNumberFormat="1" applyFont="1" applyFill="1" applyBorder="1" applyAlignment="1" applyProtection="1">
      <alignment horizontal="left"/>
      <protection/>
    </xf>
    <xf numFmtId="164" fontId="1" fillId="2" borderId="0" xfId="0" applyFont="1" applyFill="1" applyAlignment="1">
      <alignment/>
    </xf>
    <xf numFmtId="164" fontId="0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6" fontId="1" fillId="2" borderId="0" xfId="17" applyNumberFormat="1" applyFont="1" applyFill="1" applyBorder="1" applyAlignment="1" applyProtection="1">
      <alignment horizontal="center"/>
      <protection/>
    </xf>
    <xf numFmtId="166" fontId="1" fillId="2" borderId="1" xfId="17" applyNumberFormat="1" applyFont="1" applyFill="1" applyBorder="1" applyAlignment="1" applyProtection="1">
      <alignment horizontal="center"/>
      <protection/>
    </xf>
    <xf numFmtId="166" fontId="1" fillId="2" borderId="2" xfId="17" applyNumberFormat="1" applyFont="1" applyFill="1" applyBorder="1" applyAlignment="1" applyProtection="1">
      <alignment horizontal="center"/>
      <protection/>
    </xf>
    <xf numFmtId="164" fontId="1" fillId="2" borderId="3" xfId="0" applyNumberFormat="1" applyFont="1" applyFill="1" applyBorder="1" applyAlignment="1">
      <alignment horizontal="right"/>
    </xf>
    <xf numFmtId="168" fontId="1" fillId="3" borderId="4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2" xfId="0" applyFill="1" applyBorder="1" applyAlignment="1">
      <alignment horizontal="center"/>
    </xf>
    <xf numFmtId="164" fontId="0" fillId="4" borderId="0" xfId="17" applyNumberFormat="1" applyFont="1" applyFill="1" applyBorder="1" applyAlignment="1" applyProtection="1">
      <alignment horizontal="center"/>
      <protection/>
    </xf>
    <xf numFmtId="169" fontId="0" fillId="2" borderId="0" xfId="17" applyNumberFormat="1" applyFont="1" applyFill="1" applyBorder="1" applyAlignment="1" applyProtection="1">
      <alignment horizontal="left"/>
      <protection/>
    </xf>
    <xf numFmtId="164" fontId="1" fillId="2" borderId="5" xfId="0" applyFont="1" applyFill="1" applyBorder="1" applyAlignment="1">
      <alignment horizontal="right"/>
    </xf>
    <xf numFmtId="168" fontId="1" fillId="3" borderId="6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2" borderId="0" xfId="0" applyFill="1" applyAlignment="1">
      <alignment horizontal="right"/>
    </xf>
    <xf numFmtId="164" fontId="4" fillId="2" borderId="0" xfId="17" applyNumberFormat="1" applyFont="1" applyFill="1" applyBorder="1" applyAlignment="1" applyProtection="1">
      <alignment horizontal="center"/>
      <protection/>
    </xf>
    <xf numFmtId="169" fontId="0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ill="1" applyBorder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0" fillId="5" borderId="0" xfId="17" applyNumberFormat="1" applyFont="1" applyFill="1" applyBorder="1" applyAlignment="1" applyProtection="1">
      <alignment horizontal="left"/>
      <protection/>
    </xf>
    <xf numFmtId="164" fontId="0" fillId="5" borderId="0" xfId="17" applyNumberFormat="1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>
      <alignment horizontal="right"/>
    </xf>
    <xf numFmtId="169" fontId="1" fillId="3" borderId="4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4" fillId="2" borderId="0" xfId="17" applyNumberFormat="1" applyFont="1" applyFill="1" applyBorder="1" applyAlignment="1" applyProtection="1">
      <alignment horizontal="left"/>
      <protection/>
    </xf>
    <xf numFmtId="164" fontId="0" fillId="5" borderId="0" xfId="17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left"/>
    </xf>
    <xf numFmtId="167" fontId="0" fillId="3" borderId="0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164" fontId="0" fillId="5" borderId="0" xfId="0" applyFont="1" applyFill="1" applyBorder="1" applyAlignment="1">
      <alignment horizontal="right"/>
    </xf>
    <xf numFmtId="169" fontId="0" fillId="5" borderId="0" xfId="17" applyNumberFormat="1" applyFont="1" applyFill="1" applyBorder="1" applyAlignment="1" applyProtection="1">
      <alignment horizontal="left"/>
      <protection/>
    </xf>
    <xf numFmtId="170" fontId="0" fillId="4" borderId="4" xfId="0" applyNumberFormat="1" applyFill="1" applyBorder="1" applyAlignment="1">
      <alignment horizontal="center"/>
    </xf>
    <xf numFmtId="170" fontId="0" fillId="3" borderId="0" xfId="0" applyNumberFormat="1" applyFont="1" applyFill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right"/>
    </xf>
    <xf numFmtId="164" fontId="6" fillId="2" borderId="0" xfId="0" applyFont="1" applyFill="1" applyAlignment="1">
      <alignment horizontal="center" vertical="top"/>
    </xf>
    <xf numFmtId="170" fontId="0" fillId="3" borderId="0" xfId="0" applyNumberFormat="1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7" fontId="0" fillId="3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9" sqref="D9"/>
    </sheetView>
  </sheetViews>
  <sheetFormatPr defaultColWidth="8.00390625" defaultRowHeight="12.75"/>
  <cols>
    <col min="1" max="1" width="9.00390625" style="0" customWidth="1"/>
    <col min="2" max="2" width="27.00390625" style="0" customWidth="1"/>
    <col min="3" max="3" width="20.8515625" style="0" customWidth="1"/>
    <col min="4" max="5" width="13.8515625" style="0" customWidth="1"/>
    <col min="6" max="6" width="16.421875" style="0" customWidth="1"/>
    <col min="7" max="7" width="13.8515625" style="0" customWidth="1"/>
    <col min="8" max="8" width="12.421875" style="0" customWidth="1"/>
    <col min="9" max="9" width="12.57421875" style="1" customWidth="1"/>
    <col min="10" max="10" width="3.8515625" style="1" customWidth="1"/>
    <col min="11" max="16384" width="8.7109375" style="0" customWidth="1"/>
  </cols>
  <sheetData>
    <row r="1" spans="1:10" ht="18.75">
      <c r="A1" s="2"/>
      <c r="B1" s="3"/>
      <c r="C1" s="4"/>
      <c r="D1" s="5" t="s">
        <v>0</v>
      </c>
      <c r="E1" s="6"/>
      <c r="F1" s="7"/>
      <c r="G1" s="8"/>
      <c r="H1" s="7"/>
      <c r="I1" s="7" t="s">
        <v>1</v>
      </c>
      <c r="J1" s="7"/>
    </row>
    <row r="2" spans="1:10" ht="9.75" customHeight="1">
      <c r="A2" s="2"/>
      <c r="B2" s="3"/>
      <c r="C2" s="4"/>
      <c r="D2" s="5"/>
      <c r="E2" s="6"/>
      <c r="F2" s="7"/>
      <c r="G2" s="8"/>
      <c r="H2" s="7"/>
      <c r="I2" s="7"/>
      <c r="J2" s="7"/>
    </row>
    <row r="3" spans="1:10" ht="14.25">
      <c r="A3" s="2"/>
      <c r="B3" s="9" t="s">
        <v>2</v>
      </c>
      <c r="C3" s="4"/>
      <c r="D3" s="10"/>
      <c r="E3" s="6"/>
      <c r="F3" s="7"/>
      <c r="G3" s="8"/>
      <c r="H3" s="7"/>
      <c r="I3" s="7"/>
      <c r="J3" s="7"/>
    </row>
    <row r="4" spans="1:10" ht="14.25">
      <c r="A4" s="2"/>
      <c r="B4" s="11" t="s">
        <v>3</v>
      </c>
      <c r="C4" s="4"/>
      <c r="D4" s="10"/>
      <c r="E4" s="6"/>
      <c r="F4" s="7"/>
      <c r="G4" s="8"/>
      <c r="H4" s="7"/>
      <c r="I4" s="7"/>
      <c r="J4" s="7"/>
    </row>
    <row r="5" spans="1:10" ht="14.25">
      <c r="A5" s="2"/>
      <c r="B5" s="11"/>
      <c r="C5" s="4"/>
      <c r="D5" s="10"/>
      <c r="E5" s="6"/>
      <c r="F5" s="7"/>
      <c r="G5" s="8"/>
      <c r="H5" s="7"/>
      <c r="I5" s="7"/>
      <c r="J5" s="7"/>
    </row>
    <row r="6" spans="1:10" ht="14.25">
      <c r="A6" s="2"/>
      <c r="B6" s="12" t="s">
        <v>4</v>
      </c>
      <c r="C6" s="4"/>
      <c r="D6" s="11"/>
      <c r="E6" s="13"/>
      <c r="F6" s="11"/>
      <c r="G6" s="8"/>
      <c r="H6" s="7"/>
      <c r="I6" s="7"/>
      <c r="J6" s="7"/>
    </row>
    <row r="7" spans="1:10" ht="14.25">
      <c r="A7" s="2"/>
      <c r="B7" s="12" t="s">
        <v>5</v>
      </c>
      <c r="C7" s="4"/>
      <c r="D7" s="10"/>
      <c r="E7" s="14" t="s">
        <v>6</v>
      </c>
      <c r="F7" s="7"/>
      <c r="G7" s="8"/>
      <c r="H7" s="7"/>
      <c r="I7" s="7"/>
      <c r="J7" s="7"/>
    </row>
    <row r="8" spans="1:10" ht="14.25">
      <c r="A8" s="2"/>
      <c r="B8" s="11"/>
      <c r="C8" s="4"/>
      <c r="D8" s="10" t="s">
        <v>7</v>
      </c>
      <c r="E8" s="15" t="s">
        <v>8</v>
      </c>
      <c r="F8" s="7" t="s">
        <v>9</v>
      </c>
      <c r="G8" s="8" t="s">
        <v>10</v>
      </c>
      <c r="H8" s="7"/>
      <c r="I8" s="7"/>
      <c r="J8" s="7"/>
    </row>
    <row r="9" spans="1:10" ht="14.25">
      <c r="A9" s="2"/>
      <c r="B9" s="16" t="s">
        <v>11</v>
      </c>
      <c r="C9" s="17">
        <f aca="true" t="shared" si="0" ref="C9:C10">(D9*E9*F9*G9)/360</f>
        <v>12800</v>
      </c>
      <c r="D9" s="18">
        <v>400</v>
      </c>
      <c r="E9" s="19">
        <v>32</v>
      </c>
      <c r="F9" s="18">
        <v>1</v>
      </c>
      <c r="G9" s="20">
        <v>360</v>
      </c>
      <c r="H9" s="21"/>
      <c r="I9" s="10"/>
      <c r="J9" s="10"/>
    </row>
    <row r="10" spans="1:10" ht="14.25">
      <c r="A10" s="2"/>
      <c r="B10" s="22" t="s">
        <v>12</v>
      </c>
      <c r="C10" s="23">
        <f t="shared" si="0"/>
        <v>12800</v>
      </c>
      <c r="D10" s="18">
        <v>400</v>
      </c>
      <c r="E10" s="24">
        <v>32</v>
      </c>
      <c r="F10" s="18">
        <v>1</v>
      </c>
      <c r="G10" s="20">
        <v>360</v>
      </c>
      <c r="H10" s="21"/>
      <c r="I10" s="10"/>
      <c r="J10" s="10"/>
    </row>
    <row r="11" spans="1:10" ht="14.25">
      <c r="A11" s="2"/>
      <c r="B11" s="25"/>
      <c r="C11" s="26" t="s">
        <v>13</v>
      </c>
      <c r="D11" s="27"/>
      <c r="E11" s="10"/>
      <c r="F11" s="28"/>
      <c r="G11" s="10"/>
      <c r="H11" s="10"/>
      <c r="I11" s="10"/>
      <c r="J11" s="29"/>
    </row>
    <row r="12" spans="1:10" ht="14.25">
      <c r="A12" s="2"/>
      <c r="B12" s="30"/>
      <c r="C12" s="4"/>
      <c r="D12" s="27"/>
      <c r="E12" s="31"/>
      <c r="F12" s="4"/>
      <c r="G12" s="10"/>
      <c r="H12" s="32" t="s">
        <v>14</v>
      </c>
      <c r="I12" s="33"/>
      <c r="J12" s="29"/>
    </row>
    <row r="13" spans="1:10" ht="14.25">
      <c r="A13" s="2"/>
      <c r="B13" s="34" t="s">
        <v>15</v>
      </c>
      <c r="C13" s="35">
        <f aca="true" t="shared" si="1" ref="C13:C14">D9*E9*F9</f>
        <v>12800</v>
      </c>
      <c r="D13" s="21"/>
      <c r="E13" s="36" t="s">
        <v>16</v>
      </c>
      <c r="F13" s="35">
        <f>ROUND(C13/((C9/3600)*15),0)</f>
        <v>240</v>
      </c>
      <c r="G13" s="37" t="s">
        <v>17</v>
      </c>
      <c r="H13" s="38" t="s">
        <v>18</v>
      </c>
      <c r="I13" s="32" t="s">
        <v>19</v>
      </c>
      <c r="J13" s="10"/>
    </row>
    <row r="14" spans="1:10" ht="14.25">
      <c r="A14" s="2"/>
      <c r="B14" s="39" t="s">
        <v>20</v>
      </c>
      <c r="C14" s="40">
        <f t="shared" si="1"/>
        <v>12800</v>
      </c>
      <c r="D14" s="21"/>
      <c r="E14" s="41" t="s">
        <v>21</v>
      </c>
      <c r="F14" s="28"/>
      <c r="G14" s="10"/>
      <c r="H14" s="42">
        <f>((1/((((1/$C$18)*1000000)/$C$9)/1000000)/$E$9)/$D$9)*60</f>
        <v>48.84</v>
      </c>
      <c r="I14" s="43" t="s">
        <v>22</v>
      </c>
      <c r="J14" s="44"/>
    </row>
    <row r="15" spans="1:10" ht="14.25">
      <c r="A15" s="2"/>
      <c r="B15" s="25"/>
      <c r="C15" s="21"/>
      <c r="D15" s="21"/>
      <c r="E15" s="41"/>
      <c r="F15" s="45"/>
      <c r="G15" s="10"/>
      <c r="H15" s="42">
        <f>H14/60</f>
        <v>0.8140000000000001</v>
      </c>
      <c r="I15" s="43" t="s">
        <v>23</v>
      </c>
      <c r="J15" s="44"/>
    </row>
    <row r="16" spans="1:10" ht="14.25">
      <c r="A16" s="2"/>
      <c r="B16" s="25"/>
      <c r="C16" s="28"/>
      <c r="D16" s="46"/>
      <c r="E16" s="41" t="s">
        <v>24</v>
      </c>
      <c r="F16" s="47"/>
      <c r="G16" s="10"/>
      <c r="H16" s="42">
        <f>H15*$D$9/1000</f>
        <v>0.3256</v>
      </c>
      <c r="I16" s="43" t="s">
        <v>25</v>
      </c>
      <c r="J16" s="44"/>
    </row>
    <row r="17" spans="1:10" ht="14.25">
      <c r="A17" s="2"/>
      <c r="B17" s="25"/>
      <c r="C17" s="28"/>
      <c r="D17" s="41"/>
      <c r="E17" s="28" t="s">
        <v>26</v>
      </c>
      <c r="F17" s="10" t="s">
        <v>27</v>
      </c>
      <c r="G17" s="10"/>
      <c r="H17" s="48" t="s">
        <v>28</v>
      </c>
      <c r="I17" s="49" t="s">
        <v>29</v>
      </c>
      <c r="J17" s="10"/>
    </row>
    <row r="18" spans="1:10" ht="14.25">
      <c r="A18" s="2"/>
      <c r="B18" s="34" t="s">
        <v>30</v>
      </c>
      <c r="C18" s="50">
        <v>0.8140000000000001</v>
      </c>
      <c r="D18" s="41" t="s">
        <v>31</v>
      </c>
      <c r="E18" s="51">
        <f aca="true" t="shared" si="2" ref="E18:E19">3600/(($D$9*($E$9)*$F$9*$G$9)/360)</f>
        <v>0.28125</v>
      </c>
      <c r="F18" s="51">
        <f>IF($D$9&lt;100,3600/(($D$9*(1/((1.2*$E$9^-0.4)+0.045))*$F$9*$G$9)/360),3600/(($D$9*(1/((1.25*$E$9^-1.2)+0.045))*$F$9*$G$9)/360))</f>
        <v>0.58078125</v>
      </c>
      <c r="G18" s="21" t="s">
        <v>32</v>
      </c>
      <c r="H18" s="42">
        <f>((1/((((1/$C$18)*1000000)/$C$10)/1000000)/$E$10)/$D$10)*60</f>
        <v>48.84</v>
      </c>
      <c r="I18" s="43" t="s">
        <v>22</v>
      </c>
      <c r="J18" s="21"/>
    </row>
    <row r="19" spans="1:10" ht="14.25" customHeight="1">
      <c r="A19" s="52"/>
      <c r="B19" s="53"/>
      <c r="C19" s="54"/>
      <c r="D19" s="53" t="s">
        <v>33</v>
      </c>
      <c r="E19" s="51">
        <f t="shared" si="2"/>
        <v>0.28125</v>
      </c>
      <c r="F19" s="55">
        <f>IF($D$10&lt;100,3600/(($D$10*(1/((1.2*$E$10^-0.4)+0.045))*$F$10*$G$10)/360),3600/(($D$10*(1/((1.25*$E$10^-1.2)+0.045))*$F$10*$G$10)/360))</f>
        <v>0.58078125</v>
      </c>
      <c r="G19" s="21" t="s">
        <v>32</v>
      </c>
      <c r="H19" s="42">
        <f>H18/60</f>
        <v>0.8140000000000001</v>
      </c>
      <c r="I19" s="43" t="s">
        <v>23</v>
      </c>
      <c r="J19" s="44"/>
    </row>
    <row r="20" spans="1:10" ht="14.25" customHeight="1">
      <c r="A20" s="52"/>
      <c r="B20" s="39"/>
      <c r="C20" s="54" t="s">
        <v>34</v>
      </c>
      <c r="D20" s="56"/>
      <c r="E20" s="29" t="s">
        <v>35</v>
      </c>
      <c r="F20" s="29" t="s">
        <v>36</v>
      </c>
      <c r="G20" s="2"/>
      <c r="H20" s="42">
        <f>H19*$D$10/1000</f>
        <v>0.3256</v>
      </c>
      <c r="I20" s="43" t="s">
        <v>25</v>
      </c>
      <c r="J20" s="44"/>
    </row>
    <row r="21" spans="1:10" ht="14.25" customHeight="1">
      <c r="A21" s="52"/>
      <c r="B21" s="39"/>
      <c r="C21" s="54"/>
      <c r="D21" s="56"/>
      <c r="E21" s="29"/>
      <c r="F21" s="29"/>
      <c r="G21" s="2"/>
      <c r="H21" s="29"/>
      <c r="I21" s="29"/>
      <c r="J21" s="44"/>
    </row>
    <row r="22" spans="1:10" ht="14.25">
      <c r="A22" s="52"/>
      <c r="B22" s="39" t="s">
        <v>37</v>
      </c>
      <c r="C22" s="57">
        <f>((((1/$C$18)*1000000)/$C$10)+(((1/$C$18)*1000000)/$C$9))</f>
        <v>191.95331695331694</v>
      </c>
      <c r="D22" s="41">
        <f>"µs/step →  "&amp;ROUND($C$18/2,1)&amp;"°/s slew rate"</f>
        <v>0</v>
      </c>
      <c r="E22" s="2"/>
      <c r="F22" s="29"/>
      <c r="G22" s="2"/>
      <c r="H22" s="29"/>
      <c r="I22" s="29"/>
      <c r="J22" s="44"/>
    </row>
    <row r="23" spans="1:10" ht="14.25">
      <c r="A23" s="52"/>
      <c r="B23" s="39" t="s">
        <v>38</v>
      </c>
      <c r="C23" s="57">
        <f>((((1/$C$18)*1000000)/$C$10)+(((1/$C$18)*1000000)/$C$9))/4</f>
        <v>47.988329238329236</v>
      </c>
      <c r="D23" s="41">
        <f>"µs/step →  "&amp;ROUND($C$18*2,1)&amp;"°/s slew rate"</f>
        <v>0</v>
      </c>
      <c r="E23" s="2"/>
      <c r="F23" s="2"/>
      <c r="G23" s="25"/>
      <c r="H23" s="29"/>
      <c r="I23" s="29"/>
      <c r="J23" s="29"/>
    </row>
    <row r="24" spans="1:10" ht="14.25">
      <c r="A24" s="52"/>
      <c r="B24" s="39"/>
      <c r="C24" s="2"/>
      <c r="D24" s="41"/>
      <c r="E24" s="2"/>
      <c r="F24" s="2"/>
      <c r="G24" s="25"/>
      <c r="H24" s="29"/>
      <c r="I24" s="29"/>
      <c r="J24" s="29"/>
    </row>
    <row r="25" spans="1:10" ht="14.25">
      <c r="A25" s="2"/>
      <c r="B25" s="52" t="s">
        <v>39</v>
      </c>
      <c r="C25" s="52"/>
      <c r="D25" s="11" t="s">
        <v>40</v>
      </c>
      <c r="E25" s="2"/>
      <c r="F25" s="58"/>
      <c r="G25" s="25"/>
      <c r="H25" s="25"/>
      <c r="I25" s="25"/>
      <c r="J25" s="29"/>
    </row>
    <row r="26" spans="1:10" ht="14.25">
      <c r="A26" s="52"/>
      <c r="B26" s="52" t="s">
        <v>41</v>
      </c>
      <c r="C26" s="52"/>
      <c r="D26" s="52" t="s">
        <v>42</v>
      </c>
      <c r="E26" s="2"/>
      <c r="F26" s="2"/>
      <c r="G26" s="25"/>
      <c r="H26" s="25"/>
      <c r="I26" s="25"/>
      <c r="J26" s="11"/>
    </row>
    <row r="27" spans="1:10" ht="14.25">
      <c r="A27" s="2"/>
      <c r="B27" s="52" t="s">
        <v>43</v>
      </c>
      <c r="C27" s="52"/>
      <c r="D27" s="11" t="s">
        <v>44</v>
      </c>
      <c r="E27" s="11"/>
      <c r="F27" s="2"/>
      <c r="G27" s="2"/>
      <c r="H27" s="25"/>
      <c r="I27" s="25"/>
      <c r="J27" s="25"/>
    </row>
    <row r="28" spans="1:10" ht="14.25">
      <c r="A28" s="2"/>
      <c r="B28" s="52" t="s">
        <v>45</v>
      </c>
      <c r="C28" s="52"/>
      <c r="D28" s="52" t="s">
        <v>46</v>
      </c>
      <c r="E28" s="2"/>
      <c r="F28" s="2"/>
      <c r="G28" s="2"/>
      <c r="H28" s="2"/>
      <c r="I28" s="2"/>
      <c r="J28" s="25"/>
    </row>
    <row r="29" spans="1:10" ht="14.25">
      <c r="A29" s="2"/>
      <c r="B29" s="52"/>
      <c r="C29" s="52"/>
      <c r="D29" s="52" t="s">
        <v>47</v>
      </c>
      <c r="E29" s="2"/>
      <c r="F29" s="2"/>
      <c r="G29" s="2"/>
      <c r="H29" s="2"/>
      <c r="I29" s="2"/>
      <c r="J29" s="25"/>
    </row>
    <row r="30" spans="1:10" ht="14.25">
      <c r="A30" s="2"/>
      <c r="B30" s="52"/>
      <c r="C30" s="52"/>
      <c r="D30" s="52" t="s">
        <v>48</v>
      </c>
      <c r="E30" s="2"/>
      <c r="F30" s="2"/>
      <c r="G30" s="2"/>
      <c r="H30" s="2"/>
      <c r="I30" s="2"/>
      <c r="J30" s="25"/>
    </row>
    <row r="31" spans="1:10" ht="14.25">
      <c r="A31" s="2"/>
      <c r="B31" s="52"/>
      <c r="C31" s="52"/>
      <c r="D31" s="12" t="s">
        <v>49</v>
      </c>
      <c r="E31" s="2"/>
      <c r="F31" s="2"/>
      <c r="G31" s="2"/>
      <c r="H31" s="2"/>
      <c r="I31" s="2"/>
      <c r="J31" s="25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Dutton</dc:creator>
  <cp:keywords/>
  <dc:description/>
  <cp:lastModifiedBy/>
  <dcterms:created xsi:type="dcterms:W3CDTF">2013-09-23T19:54:04Z</dcterms:created>
  <dcterms:modified xsi:type="dcterms:W3CDTF">2019-12-19T13:02:53Z</dcterms:modified>
  <cp:category/>
  <cp:version/>
  <cp:contentType/>
  <cp:contentStatus/>
  <cp:revision>329</cp:revision>
</cp:coreProperties>
</file>